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580" activeTab="0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種別面積'!$A$1:$E$18</definedName>
    <definedName name="_xlnm.Print_Area" localSheetId="1">'第5表　市町村面積'!$A$1:$K$96</definedName>
  </definedNames>
  <calcPr fullCalcOnLoad="1"/>
</workbook>
</file>

<file path=xl/sharedStrings.xml><?xml version="1.0" encoding="utf-8"?>
<sst xmlns="http://schemas.openxmlformats.org/spreadsheetml/2006/main" count="273" uniqueCount="78">
  <si>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</si>
  <si>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</si>
  <si>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</si>
  <si>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</si>
  <si>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</si>
  <si>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</si>
  <si>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</si>
  <si>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</si>
  <si>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</si>
  <si>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</si>
  <si>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</si>
  <si>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</si>
  <si>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</si>
  <si>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</si>
  <si>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</si>
  <si>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</si>
  <si>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 xml:space="preserve">（注）①（　）は兼種保安林で、総数欄は内数、保健保安林欄は外数である。（第５表も同じ。） </t>
  </si>
  <si>
    <t>　　　②数量は四捨五入しているので、数字を合計しても総数に一致しない場合がある。</t>
  </si>
  <si>
    <t>第４表　国有林民有林別保安林面積</t>
  </si>
  <si>
    <t>平成１９年３月３１日現在</t>
  </si>
  <si>
    <t>第５表　市町村別保安林面積（民有林）</t>
  </si>
  <si>
    <t>市町村</t>
  </si>
  <si>
    <t>水源かん養保安林</t>
  </si>
  <si>
    <t>宇都宮林務事務所</t>
  </si>
  <si>
    <t>－</t>
  </si>
  <si>
    <t>－</t>
  </si>
  <si>
    <t>宇都宮市</t>
  </si>
  <si>
    <t>真岡市</t>
  </si>
  <si>
    <t>上三川町</t>
  </si>
  <si>
    <t>上河内町</t>
  </si>
  <si>
    <t>河内町</t>
  </si>
  <si>
    <t>二宮町</t>
  </si>
  <si>
    <t>益子町</t>
  </si>
  <si>
    <t>市貝町</t>
  </si>
  <si>
    <t>－</t>
  </si>
  <si>
    <t>芳賀町</t>
  </si>
  <si>
    <t>茂木町</t>
  </si>
  <si>
    <t>鹿沼林務事務所</t>
  </si>
  <si>
    <t>－</t>
  </si>
  <si>
    <t>鹿沼市</t>
  </si>
  <si>
    <t>西方町</t>
  </si>
  <si>
    <t>今市林務事務所</t>
  </si>
  <si>
    <t>日光市</t>
  </si>
  <si>
    <t>矢板林務事務所</t>
  </si>
  <si>
    <t>－</t>
  </si>
  <si>
    <t>矢板市</t>
  </si>
  <si>
    <t>さくら市</t>
  </si>
  <si>
    <t>－</t>
  </si>
  <si>
    <t>塩谷町</t>
  </si>
  <si>
    <t>高根沢町</t>
  </si>
  <si>
    <t>大田原林務事務所</t>
  </si>
  <si>
    <t>－</t>
  </si>
  <si>
    <t>大田原市</t>
  </si>
  <si>
    <t>那須塩原市</t>
  </si>
  <si>
    <t>那須町</t>
  </si>
  <si>
    <t>烏山林務事務所</t>
  </si>
  <si>
    <t>那須烏山市</t>
  </si>
  <si>
    <t>那珂川町</t>
  </si>
  <si>
    <t>佐野林務事務所</t>
  </si>
  <si>
    <t>－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</si>
  <si>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</si>
  <si>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</si>
  <si>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</si>
  <si>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</si>
  <si>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</si>
  <si>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</si>
  <si>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</si>
  <si>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</si>
  <si>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</si>
  <si>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</si>
  <si>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</si>
  <si>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（注）（ ）書きの数字は、兼種保安林で内数です。</t>
  </si>
  <si>
    <t>（単位：ｈａ）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</si>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</sst>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1" xfId="0" applyNumberFormat="1" applyFont="1" applyFill="1" applyBorder="1" applyAlignment="1">
      <alignment horizontal="distributed" vertical="center" shrinkToFit="1"/>
    </xf>
    <xf numFmtId="176" fontId="0" fillId="0" borderId="2" xfId="0" applyNumberFormat="1" applyFont="1" applyFill="1" applyBorder="1" applyAlignment="1">
      <alignment horizontal="distributed" vertical="center" shrinkToFit="1"/>
    </xf>
    <xf numFmtId="181" fontId="0" fillId="0" borderId="3" xfId="0" applyNumberFormat="1" applyFont="1" applyFill="1" applyBorder="1" applyAlignment="1">
      <alignment vertical="center"/>
    </xf>
    <xf numFmtId="181" fontId="0" fillId="0" borderId="4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shrinkToFit="1"/>
    </xf>
    <xf numFmtId="181" fontId="0" fillId="0" borderId="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shrinkToFit="1"/>
    </xf>
    <xf numFmtId="176" fontId="0" fillId="0" borderId="4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79" fontId="0" fillId="0" borderId="33" xfId="0" applyNumberFormat="1" applyFont="1" applyFill="1" applyBorder="1" applyAlignment="1">
      <alignment horizontal="distributed" vertical="center" shrinkToFit="1"/>
    </xf>
    <xf numFmtId="179" fontId="0" fillId="0" borderId="34" xfId="0" applyNumberFormat="1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176" fontId="0" fillId="0" borderId="37" xfId="0" applyNumberFormat="1" applyFont="1" applyFill="1" applyBorder="1" applyAlignment="1">
      <alignment horizontal="distributed" vertical="center"/>
    </xf>
    <xf numFmtId="176" fontId="0" fillId="0" borderId="38" xfId="0" applyNumberFormat="1" applyFont="1" applyFill="1" applyBorder="1" applyAlignment="1">
      <alignment horizontal="distributed" vertical="center"/>
    </xf>
    <xf numFmtId="176" fontId="0" fillId="0" borderId="37" xfId="0" applyNumberFormat="1" applyFont="1" applyFill="1" applyBorder="1" applyAlignment="1">
      <alignment horizontal="distributed" vertical="center" shrinkToFit="1"/>
    </xf>
    <xf numFmtId="176" fontId="0" fillId="0" borderId="38" xfId="0" applyNumberFormat="1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58" fontId="0" fillId="0" borderId="41" xfId="0" applyNumberFormat="1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58" fontId="0" fillId="0" borderId="45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179" fontId="0" fillId="0" borderId="49" xfId="0" applyNumberFormat="1" applyFont="1" applyFill="1" applyBorder="1" applyAlignment="1">
      <alignment horizontal="center" vertical="center" shrinkToFit="1"/>
    </xf>
    <xf numFmtId="179" fontId="0" fillId="0" borderId="50" xfId="0" applyNumberFormat="1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79" fontId="0" fillId="0" borderId="37" xfId="0" applyNumberFormat="1" applyFont="1" applyFill="1" applyBorder="1" applyAlignment="1">
      <alignment horizontal="center" vertical="center" shrinkToFit="1"/>
    </xf>
    <xf numFmtId="179" fontId="0" fillId="0" borderId="54" xfId="0" applyNumberFormat="1" applyFont="1" applyFill="1" applyBorder="1" applyAlignment="1">
      <alignment horizontal="center" vertical="center" shrinkToFit="1"/>
    </xf>
    <xf numFmtId="176" fontId="0" fillId="0" borderId="54" xfId="0" applyNumberFormat="1" applyFont="1" applyFill="1" applyBorder="1" applyAlignment="1">
      <alignment horizontal="distributed" vertical="center"/>
    </xf>
    <xf numFmtId="176" fontId="0" fillId="0" borderId="37" xfId="0" applyNumberFormat="1" applyFont="1" applyFill="1" applyBorder="1" applyAlignment="1">
      <alignment horizontal="center" vertical="center" shrinkToFit="1"/>
    </xf>
    <xf numFmtId="176" fontId="0" fillId="0" borderId="54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ht="34.5" customHeight="1">
      <c r="A1" s="1" t="s">
        <v>18</v>
      </c>
    </row>
    <row r="2" ht="34.5" customHeight="1" thickBot="1">
      <c r="E2" s="4" t="s">
        <v>19</v>
      </c>
    </row>
    <row r="3" spans="1:5" ht="34.5" customHeight="1">
      <c r="A3" s="71" t="s">
        <v>8</v>
      </c>
      <c r="B3" s="73" t="s">
        <v>9</v>
      </c>
      <c r="C3" s="75" t="s">
        <v>15</v>
      </c>
      <c r="D3" s="69" t="s">
        <v>10</v>
      </c>
      <c r="E3" s="70"/>
    </row>
    <row r="4" spans="1:5" ht="34.5" customHeight="1">
      <c r="A4" s="72"/>
      <c r="B4" s="74"/>
      <c r="C4" s="76"/>
      <c r="D4" s="5" t="s">
        <v>11</v>
      </c>
      <c r="E4" s="6" t="s">
        <v>14</v>
      </c>
    </row>
    <row r="5" spans="1:5" ht="30" customHeight="1">
      <c r="A5" s="67" t="s">
        <v>0</v>
      </c>
      <c r="B5" s="7">
        <f>SUM(B14:B15)</f>
        <v>15043</v>
      </c>
      <c r="C5" s="8">
        <f>SUM(C14:C15)</f>
        <v>6520</v>
      </c>
      <c r="D5" s="8">
        <f>SUM(D14:D15)</f>
        <v>443</v>
      </c>
      <c r="E5" s="8">
        <f>SUM(E14:E15)</f>
        <v>8523</v>
      </c>
    </row>
    <row r="6" spans="1:5" ht="30" customHeight="1">
      <c r="A6" s="68"/>
      <c r="B6" s="9">
        <f>SUM(B7:B13,B16)</f>
        <v>182925</v>
      </c>
      <c r="C6" s="10">
        <f>SUM(C7:C13,C16)</f>
        <v>113632</v>
      </c>
      <c r="D6" s="10">
        <f>SUM(D7:D13,D16)</f>
        <v>20283</v>
      </c>
      <c r="E6" s="10">
        <f>SUM(E7:E13,E16)</f>
        <v>69293</v>
      </c>
    </row>
    <row r="7" spans="1:5" ht="34.5" customHeight="1">
      <c r="A7" s="11" t="s">
        <v>12</v>
      </c>
      <c r="B7" s="9">
        <f>SUM(C7,E7)</f>
        <v>141273</v>
      </c>
      <c r="C7" s="10">
        <v>91718</v>
      </c>
      <c r="D7" s="10">
        <v>9685</v>
      </c>
      <c r="E7" s="10">
        <v>49555</v>
      </c>
    </row>
    <row r="8" spans="1:5" ht="34.5" customHeight="1">
      <c r="A8" s="11" t="s">
        <v>1</v>
      </c>
      <c r="B8" s="9">
        <f aca="true" t="shared" si="0" ref="B8:B13">SUM(C8,E8)</f>
        <v>40505</v>
      </c>
      <c r="C8" s="10">
        <v>21675</v>
      </c>
      <c r="D8" s="10">
        <v>8957</v>
      </c>
      <c r="E8" s="10">
        <v>18830</v>
      </c>
    </row>
    <row r="9" spans="1:5" ht="34.5" customHeight="1">
      <c r="A9" s="11" t="s">
        <v>2</v>
      </c>
      <c r="B9" s="9">
        <f t="shared" si="0"/>
        <v>130</v>
      </c>
      <c r="C9" s="10">
        <v>51</v>
      </c>
      <c r="D9" s="10">
        <v>111</v>
      </c>
      <c r="E9" s="10">
        <v>79</v>
      </c>
    </row>
    <row r="10" spans="1:5" ht="34.5" customHeight="1">
      <c r="A10" s="11" t="s">
        <v>3</v>
      </c>
      <c r="B10" s="9">
        <f t="shared" si="0"/>
        <v>24</v>
      </c>
      <c r="C10" s="10"/>
      <c r="D10" s="10">
        <v>73</v>
      </c>
      <c r="E10" s="10">
        <v>24</v>
      </c>
    </row>
    <row r="11" spans="1:5" ht="34.5" customHeight="1">
      <c r="A11" s="11" t="s">
        <v>4</v>
      </c>
      <c r="B11" s="9">
        <f t="shared" si="0"/>
        <v>65</v>
      </c>
      <c r="C11" s="10"/>
      <c r="D11" s="10">
        <v>870</v>
      </c>
      <c r="E11" s="10">
        <v>65</v>
      </c>
    </row>
    <row r="12" spans="1:5" ht="34.5" customHeight="1">
      <c r="A12" s="11" t="s">
        <v>5</v>
      </c>
      <c r="B12" s="9">
        <f t="shared" si="0"/>
        <v>557</v>
      </c>
      <c r="C12" s="10">
        <v>120</v>
      </c>
      <c r="D12" s="10">
        <v>526</v>
      </c>
      <c r="E12" s="10">
        <v>437</v>
      </c>
    </row>
    <row r="13" spans="1:5" ht="34.5" customHeight="1">
      <c r="A13" s="11" t="s">
        <v>6</v>
      </c>
      <c r="B13" s="9">
        <f t="shared" si="0"/>
        <v>2</v>
      </c>
      <c r="C13" s="10"/>
      <c r="D13" s="10">
        <v>5</v>
      </c>
      <c r="E13" s="10">
        <v>2</v>
      </c>
    </row>
    <row r="14" spans="1:6" ht="34.5" customHeight="1">
      <c r="A14" s="11" t="s">
        <v>13</v>
      </c>
      <c r="B14" s="12">
        <f>SUM(C14,E14)</f>
        <v>70</v>
      </c>
      <c r="C14" s="13">
        <v>70</v>
      </c>
      <c r="D14" s="13"/>
      <c r="E14" s="13"/>
      <c r="F14" s="14"/>
    </row>
    <row r="15" spans="1:5" ht="30" customHeight="1">
      <c r="A15" s="65" t="s">
        <v>7</v>
      </c>
      <c r="B15" s="12">
        <f>SUM(C15,E15)</f>
        <v>14973</v>
      </c>
      <c r="C15" s="13">
        <v>6450</v>
      </c>
      <c r="D15" s="13">
        <v>443</v>
      </c>
      <c r="E15" s="13">
        <v>8523</v>
      </c>
    </row>
    <row r="16" spans="1:5" ht="30" customHeight="1" thickBot="1">
      <c r="A16" s="66"/>
      <c r="B16" s="15">
        <f>SUM(C16,E16)</f>
        <v>369</v>
      </c>
      <c r="C16" s="16">
        <v>68</v>
      </c>
      <c r="D16" s="16">
        <v>56</v>
      </c>
      <c r="E16" s="16">
        <v>301</v>
      </c>
    </row>
    <row r="17" ht="34.5" customHeight="1">
      <c r="A17" s="3" t="s">
        <v>16</v>
      </c>
    </row>
    <row r="18" ht="34.5" customHeight="1">
      <c r="A18" s="14" t="s">
        <v>17</v>
      </c>
    </row>
  </sheetData>
  <mergeCells count="6">
    <mergeCell ref="A15:A16"/>
    <mergeCell ref="A5:A6"/>
    <mergeCell ref="D3:E3"/>
    <mergeCell ref="A3:A4"/>
    <mergeCell ref="B3:B4"/>
    <mergeCell ref="C3:C4"/>
  </mergeCells>
  <printOptions/>
  <pageMargins left="0.984251968503937" right="0.787401574803149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showGridLines="0" view="pageBreakPreview" zoomScaleSheetLayoutView="100" workbookViewId="0" topLeftCell="A82">
      <selection activeCell="C36" sqref="C36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13.75390625" style="2" customWidth="1"/>
    <col min="12" max="16384" width="9.00390625" style="3" customWidth="1"/>
  </cols>
  <sheetData>
    <row r="1" spans="2:11" ht="21" customHeight="1">
      <c r="B1" s="17" t="s">
        <v>20</v>
      </c>
      <c r="K1" s="4"/>
    </row>
    <row r="2" ht="14.25" thickBot="1">
      <c r="K2" s="4" t="s">
        <v>72</v>
      </c>
    </row>
    <row r="3" spans="1:11" ht="13.5" customHeight="1">
      <c r="A3" s="91" t="s">
        <v>21</v>
      </c>
      <c r="B3" s="92"/>
      <c r="C3" s="73" t="s">
        <v>0</v>
      </c>
      <c r="D3" s="98" t="s">
        <v>22</v>
      </c>
      <c r="E3" s="95" t="s">
        <v>1</v>
      </c>
      <c r="F3" s="98" t="s">
        <v>2</v>
      </c>
      <c r="G3" s="95" t="s">
        <v>3</v>
      </c>
      <c r="H3" s="95" t="s">
        <v>4</v>
      </c>
      <c r="I3" s="95" t="s">
        <v>5</v>
      </c>
      <c r="J3" s="95" t="s">
        <v>6</v>
      </c>
      <c r="K3" s="89" t="s">
        <v>7</v>
      </c>
    </row>
    <row r="4" spans="1:11" ht="13.5">
      <c r="A4" s="93"/>
      <c r="B4" s="94"/>
      <c r="C4" s="97"/>
      <c r="D4" s="99"/>
      <c r="E4" s="96"/>
      <c r="F4" s="99"/>
      <c r="G4" s="96"/>
      <c r="H4" s="96"/>
      <c r="I4" s="96"/>
      <c r="J4" s="96"/>
      <c r="K4" s="90"/>
    </row>
    <row r="5" spans="1:11" ht="14.25" customHeight="1">
      <c r="A5" s="79">
        <v>37711</v>
      </c>
      <c r="B5" s="80"/>
      <c r="C5" s="12">
        <v>8070</v>
      </c>
      <c r="D5" s="13"/>
      <c r="E5" s="13"/>
      <c r="F5" s="13"/>
      <c r="G5" s="18"/>
      <c r="H5" s="13"/>
      <c r="I5" s="13"/>
      <c r="J5" s="13"/>
      <c r="K5" s="19">
        <v>8070</v>
      </c>
    </row>
    <row r="6" spans="1:11" ht="14.25" customHeight="1">
      <c r="A6" s="81"/>
      <c r="B6" s="82"/>
      <c r="C6" s="20">
        <v>66423</v>
      </c>
      <c r="D6" s="21">
        <v>47842</v>
      </c>
      <c r="E6" s="21">
        <v>17740</v>
      </c>
      <c r="F6" s="21">
        <v>79</v>
      </c>
      <c r="G6" s="22">
        <v>24</v>
      </c>
      <c r="H6" s="21">
        <v>66</v>
      </c>
      <c r="I6" s="21">
        <v>371</v>
      </c>
      <c r="J6" s="22">
        <v>2</v>
      </c>
      <c r="K6" s="23">
        <v>299</v>
      </c>
    </row>
    <row r="7" spans="1:11" ht="14.25" customHeight="1">
      <c r="A7" s="83">
        <v>38077</v>
      </c>
      <c r="B7" s="84"/>
      <c r="C7" s="12">
        <v>8110</v>
      </c>
      <c r="D7" s="13"/>
      <c r="E7" s="13"/>
      <c r="F7" s="13"/>
      <c r="G7" s="18"/>
      <c r="H7" s="13"/>
      <c r="I7" s="13"/>
      <c r="J7" s="13"/>
      <c r="K7" s="19">
        <v>8110</v>
      </c>
    </row>
    <row r="8" spans="1:11" ht="14.25" customHeight="1">
      <c r="A8" s="85"/>
      <c r="B8" s="86"/>
      <c r="C8" s="9">
        <v>67424</v>
      </c>
      <c r="D8" s="10">
        <v>48316</v>
      </c>
      <c r="E8" s="10">
        <v>18267</v>
      </c>
      <c r="F8" s="10">
        <v>79</v>
      </c>
      <c r="G8" s="18">
        <v>24</v>
      </c>
      <c r="H8" s="10">
        <v>66</v>
      </c>
      <c r="I8" s="10">
        <v>370</v>
      </c>
      <c r="J8" s="18">
        <v>2</v>
      </c>
      <c r="K8" s="24">
        <v>300</v>
      </c>
    </row>
    <row r="9" spans="1:11" ht="14.25" customHeight="1">
      <c r="A9" s="79">
        <v>38442</v>
      </c>
      <c r="B9" s="80"/>
      <c r="C9" s="25">
        <v>8511</v>
      </c>
      <c r="D9" s="26"/>
      <c r="E9" s="26"/>
      <c r="F9" s="26"/>
      <c r="G9" s="27"/>
      <c r="H9" s="26"/>
      <c r="I9" s="26"/>
      <c r="J9" s="26"/>
      <c r="K9" s="28">
        <v>8511</v>
      </c>
    </row>
    <row r="10" spans="1:11" ht="14.25" customHeight="1">
      <c r="A10" s="81"/>
      <c r="B10" s="82"/>
      <c r="C10" s="20">
        <v>68161</v>
      </c>
      <c r="D10" s="21">
        <v>48741</v>
      </c>
      <c r="E10" s="21">
        <v>18530</v>
      </c>
      <c r="F10" s="21">
        <v>79</v>
      </c>
      <c r="G10" s="22">
        <v>24</v>
      </c>
      <c r="H10" s="21">
        <v>66</v>
      </c>
      <c r="I10" s="21">
        <v>418</v>
      </c>
      <c r="J10" s="22">
        <v>2</v>
      </c>
      <c r="K10" s="23">
        <v>301</v>
      </c>
    </row>
    <row r="11" spans="1:11" ht="14.25" customHeight="1">
      <c r="A11" s="79">
        <v>38807</v>
      </c>
      <c r="B11" s="80"/>
      <c r="C11" s="25">
        <v>8523</v>
      </c>
      <c r="D11" s="26"/>
      <c r="E11" s="26"/>
      <c r="F11" s="26"/>
      <c r="G11" s="27"/>
      <c r="H11" s="26"/>
      <c r="I11" s="26"/>
      <c r="J11" s="26"/>
      <c r="K11" s="28">
        <v>8523</v>
      </c>
    </row>
    <row r="12" spans="1:11" ht="14.25" customHeight="1">
      <c r="A12" s="81"/>
      <c r="B12" s="82"/>
      <c r="C12" s="20">
        <v>68386</v>
      </c>
      <c r="D12" s="21">
        <v>48871</v>
      </c>
      <c r="E12" s="21">
        <v>18614</v>
      </c>
      <c r="F12" s="21">
        <v>79</v>
      </c>
      <c r="G12" s="21">
        <v>24</v>
      </c>
      <c r="H12" s="21">
        <v>66</v>
      </c>
      <c r="I12" s="21">
        <v>418</v>
      </c>
      <c r="J12" s="21">
        <v>2</v>
      </c>
      <c r="K12" s="23">
        <v>301</v>
      </c>
    </row>
    <row r="13" spans="1:11" ht="14.25" customHeight="1">
      <c r="A13" s="83">
        <v>39172</v>
      </c>
      <c r="B13" s="84"/>
      <c r="C13" s="12">
        <f>SUM(D13:K13)</f>
        <v>8523</v>
      </c>
      <c r="D13" s="13"/>
      <c r="E13" s="13"/>
      <c r="F13" s="13"/>
      <c r="G13" s="18"/>
      <c r="H13" s="13"/>
      <c r="I13" s="13"/>
      <c r="J13" s="13"/>
      <c r="K13" s="19">
        <f>SUM(K15,K37,K43,K47,K57,K65,K71)</f>
        <v>8523</v>
      </c>
    </row>
    <row r="14" spans="1:11" ht="14.25" customHeight="1" thickBot="1">
      <c r="A14" s="85"/>
      <c r="B14" s="86"/>
      <c r="C14" s="9">
        <f>SUM(D14:K14)</f>
        <v>69293</v>
      </c>
      <c r="D14" s="29">
        <f aca="true" t="shared" si="0" ref="D14:J14">SUM(D16,D38,D44,D48,D58,D66,D72)</f>
        <v>49555</v>
      </c>
      <c r="E14" s="29">
        <f t="shared" si="0"/>
        <v>18830</v>
      </c>
      <c r="F14" s="29">
        <f t="shared" si="0"/>
        <v>79</v>
      </c>
      <c r="G14" s="29">
        <f t="shared" si="0"/>
        <v>24</v>
      </c>
      <c r="H14" s="29">
        <f t="shared" si="0"/>
        <v>65</v>
      </c>
      <c r="I14" s="29">
        <f t="shared" si="0"/>
        <v>437</v>
      </c>
      <c r="J14" s="29">
        <f t="shared" si="0"/>
        <v>2</v>
      </c>
      <c r="K14" s="24">
        <f>SUM(K16,K38,K44,K48,K58,K66,K72)</f>
        <v>301</v>
      </c>
    </row>
    <row r="15" spans="1:11" ht="14.25" customHeight="1" thickTop="1">
      <c r="A15" s="87" t="s">
        <v>23</v>
      </c>
      <c r="B15" s="88"/>
      <c r="C15" s="30">
        <f aca="true" t="shared" si="1" ref="C15:C20">SUM(D15:K15)</f>
        <v>47</v>
      </c>
      <c r="D15" s="31"/>
      <c r="E15" s="31"/>
      <c r="F15" s="31"/>
      <c r="G15" s="32"/>
      <c r="H15" s="31"/>
      <c r="I15" s="31"/>
      <c r="J15" s="31"/>
      <c r="K15" s="33">
        <f>SUM(K17,K19,K21,K23,K25,K27,K29,K31,K33,K35)</f>
        <v>47</v>
      </c>
    </row>
    <row r="16" spans="1:11" ht="14.25" customHeight="1">
      <c r="A16" s="77"/>
      <c r="B16" s="78"/>
      <c r="C16" s="34">
        <f t="shared" si="1"/>
        <v>1449</v>
      </c>
      <c r="D16" s="35">
        <f>SUM(D18,D20,D22,D24,D26,D28,D30,D32,D34,D36)</f>
        <v>434</v>
      </c>
      <c r="E16" s="35">
        <f>SUM(E18,E20,E22,E24,E26,E28,E30,E32,E34,E36)</f>
        <v>772</v>
      </c>
      <c r="F16" s="35">
        <f>SUM(F18,F20,F22,F24,F26,F28,F30,F32,F34,F36)</f>
        <v>4</v>
      </c>
      <c r="G16" s="36" t="s">
        <v>24</v>
      </c>
      <c r="H16" s="35">
        <f>SUM(H18,H20,H22,H24,H26,H28,H30,H32,H34,H36)</f>
        <v>5</v>
      </c>
      <c r="I16" s="35">
        <f>SUM(I18,I20,I22,I24,I26,I28,I30,I32,I34,I36)</f>
        <v>234</v>
      </c>
      <c r="J16" s="36" t="s">
        <v>24</v>
      </c>
      <c r="K16" s="37" t="s">
        <v>25</v>
      </c>
    </row>
    <row r="17" spans="1:11" ht="13.5" customHeight="1">
      <c r="A17" s="38"/>
      <c r="B17" s="39"/>
      <c r="C17" s="12">
        <f t="shared" si="1"/>
        <v>17</v>
      </c>
      <c r="D17" s="18"/>
      <c r="E17" s="10"/>
      <c r="F17" s="18"/>
      <c r="G17" s="40"/>
      <c r="H17" s="10"/>
      <c r="I17" s="10"/>
      <c r="J17" s="18"/>
      <c r="K17" s="41">
        <v>17</v>
      </c>
    </row>
    <row r="18" spans="1:11" ht="13.5" customHeight="1">
      <c r="A18" s="38"/>
      <c r="B18" s="39" t="s">
        <v>26</v>
      </c>
      <c r="C18" s="9">
        <f t="shared" si="1"/>
        <v>482</v>
      </c>
      <c r="D18" s="18" t="s">
        <v>24</v>
      </c>
      <c r="E18" s="10">
        <v>272</v>
      </c>
      <c r="F18" s="22" t="s">
        <v>24</v>
      </c>
      <c r="G18" s="22" t="s">
        <v>24</v>
      </c>
      <c r="H18" s="10">
        <v>4</v>
      </c>
      <c r="I18" s="10">
        <v>206</v>
      </c>
      <c r="J18" s="18" t="s">
        <v>24</v>
      </c>
      <c r="K18" s="42" t="s">
        <v>24</v>
      </c>
    </row>
    <row r="19" spans="1:11" ht="13.5" customHeight="1">
      <c r="A19" s="38"/>
      <c r="B19" s="43"/>
      <c r="C19" s="25">
        <f t="shared" si="1"/>
        <v>16</v>
      </c>
      <c r="D19" s="27"/>
      <c r="E19" s="27"/>
      <c r="F19" s="27"/>
      <c r="G19" s="27"/>
      <c r="H19" s="27"/>
      <c r="I19" s="26"/>
      <c r="J19" s="27"/>
      <c r="K19" s="28">
        <v>16</v>
      </c>
    </row>
    <row r="20" spans="1:11" ht="13.5" customHeight="1">
      <c r="A20" s="38"/>
      <c r="B20" s="44" t="s">
        <v>27</v>
      </c>
      <c r="C20" s="20">
        <f t="shared" si="1"/>
        <v>28</v>
      </c>
      <c r="D20" s="22" t="s">
        <v>24</v>
      </c>
      <c r="E20" s="22" t="s">
        <v>24</v>
      </c>
      <c r="F20" s="22" t="s">
        <v>24</v>
      </c>
      <c r="G20" s="22" t="s">
        <v>24</v>
      </c>
      <c r="H20" s="22" t="s">
        <v>24</v>
      </c>
      <c r="I20" s="21">
        <v>28</v>
      </c>
      <c r="J20" s="22" t="s">
        <v>24</v>
      </c>
      <c r="K20" s="45" t="s">
        <v>24</v>
      </c>
    </row>
    <row r="21" spans="1:11" ht="13.5">
      <c r="A21" s="38"/>
      <c r="B21" s="39"/>
      <c r="C21" s="46"/>
      <c r="D21" s="18"/>
      <c r="E21" s="18"/>
      <c r="F21" s="18"/>
      <c r="G21" s="18"/>
      <c r="H21" s="18"/>
      <c r="I21" s="18"/>
      <c r="J21" s="18"/>
      <c r="K21" s="42"/>
    </row>
    <row r="22" spans="1:11" ht="13.5">
      <c r="A22" s="38"/>
      <c r="B22" s="39" t="s">
        <v>28</v>
      </c>
      <c r="C22" s="46" t="s">
        <v>24</v>
      </c>
      <c r="D22" s="18" t="s">
        <v>24</v>
      </c>
      <c r="E22" s="18" t="s">
        <v>24</v>
      </c>
      <c r="F22" s="18" t="s">
        <v>24</v>
      </c>
      <c r="G22" s="18" t="s">
        <v>24</v>
      </c>
      <c r="H22" s="18" t="s">
        <v>24</v>
      </c>
      <c r="I22" s="18" t="s">
        <v>24</v>
      </c>
      <c r="J22" s="18" t="s">
        <v>24</v>
      </c>
      <c r="K22" s="42" t="s">
        <v>24</v>
      </c>
    </row>
    <row r="23" spans="1:11" ht="13.5">
      <c r="A23" s="38"/>
      <c r="B23" s="43"/>
      <c r="C23" s="47"/>
      <c r="D23" s="27"/>
      <c r="E23" s="48"/>
      <c r="F23" s="48"/>
      <c r="G23" s="27"/>
      <c r="H23" s="27"/>
      <c r="I23" s="27"/>
      <c r="J23" s="27"/>
      <c r="K23" s="49"/>
    </row>
    <row r="24" spans="1:11" ht="13.5">
      <c r="A24" s="38"/>
      <c r="B24" s="39" t="s">
        <v>29</v>
      </c>
      <c r="C24" s="9">
        <f aca="true" t="shared" si="2" ref="C24:C34">SUM(D24:K24)</f>
        <v>135</v>
      </c>
      <c r="D24" s="18" t="s">
        <v>24</v>
      </c>
      <c r="E24" s="10">
        <f>120+13</f>
        <v>133</v>
      </c>
      <c r="F24" s="10">
        <v>2</v>
      </c>
      <c r="G24" s="18" t="s">
        <v>24</v>
      </c>
      <c r="H24" s="18" t="s">
        <v>24</v>
      </c>
      <c r="I24" s="18" t="s">
        <v>24</v>
      </c>
      <c r="J24" s="18" t="s">
        <v>24</v>
      </c>
      <c r="K24" s="42" t="s">
        <v>24</v>
      </c>
    </row>
    <row r="25" spans="1:11" ht="13.5">
      <c r="A25" s="38"/>
      <c r="B25" s="43"/>
      <c r="C25" s="47"/>
      <c r="D25" s="27"/>
      <c r="E25" s="48"/>
      <c r="F25" s="27"/>
      <c r="G25" s="27"/>
      <c r="H25" s="27"/>
      <c r="I25" s="27"/>
      <c r="J25" s="27"/>
      <c r="K25" s="49"/>
    </row>
    <row r="26" spans="1:11" ht="13.5">
      <c r="A26" s="38"/>
      <c r="B26" s="39" t="s">
        <v>30</v>
      </c>
      <c r="C26" s="9">
        <f t="shared" si="2"/>
        <v>1</v>
      </c>
      <c r="D26" s="18" t="s">
        <v>24</v>
      </c>
      <c r="E26" s="10">
        <v>1</v>
      </c>
      <c r="F26" s="18" t="s">
        <v>24</v>
      </c>
      <c r="G26" s="18" t="s">
        <v>24</v>
      </c>
      <c r="H26" s="18" t="s">
        <v>24</v>
      </c>
      <c r="I26" s="18" t="s">
        <v>24</v>
      </c>
      <c r="J26" s="18" t="s">
        <v>24</v>
      </c>
      <c r="K26" s="42" t="s">
        <v>24</v>
      </c>
    </row>
    <row r="27" spans="1:11" ht="13.5">
      <c r="A27" s="38"/>
      <c r="B27" s="43"/>
      <c r="C27" s="50"/>
      <c r="D27" s="27"/>
      <c r="E27" s="27"/>
      <c r="F27" s="27"/>
      <c r="G27" s="27"/>
      <c r="H27" s="27"/>
      <c r="I27" s="27"/>
      <c r="J27" s="27"/>
      <c r="K27" s="49"/>
    </row>
    <row r="28" spans="1:11" ht="13.5">
      <c r="A28" s="38"/>
      <c r="B28" s="44" t="s">
        <v>31</v>
      </c>
      <c r="C28" s="51" t="s">
        <v>24</v>
      </c>
      <c r="D28" s="22" t="s">
        <v>24</v>
      </c>
      <c r="E28" s="22" t="s">
        <v>24</v>
      </c>
      <c r="F28" s="22" t="s">
        <v>24</v>
      </c>
      <c r="G28" s="22" t="s">
        <v>24</v>
      </c>
      <c r="H28" s="22" t="s">
        <v>24</v>
      </c>
      <c r="I28" s="22" t="s">
        <v>24</v>
      </c>
      <c r="J28" s="22" t="s">
        <v>24</v>
      </c>
      <c r="K28" s="45" t="s">
        <v>24</v>
      </c>
    </row>
    <row r="29" spans="1:11" ht="13.5">
      <c r="A29" s="38"/>
      <c r="B29" s="39"/>
      <c r="C29" s="12">
        <f>SUM(D29:K29)</f>
        <v>14</v>
      </c>
      <c r="D29" s="13"/>
      <c r="E29" s="10"/>
      <c r="F29" s="27"/>
      <c r="G29" s="27"/>
      <c r="H29" s="27"/>
      <c r="I29" s="27"/>
      <c r="J29" s="27"/>
      <c r="K29" s="28">
        <v>14</v>
      </c>
    </row>
    <row r="30" spans="1:11" ht="13.5">
      <c r="A30" s="38"/>
      <c r="B30" s="39" t="s">
        <v>32</v>
      </c>
      <c r="C30" s="9">
        <f t="shared" si="2"/>
        <v>19</v>
      </c>
      <c r="D30" s="10">
        <v>16</v>
      </c>
      <c r="E30" s="10">
        <v>3</v>
      </c>
      <c r="F30" s="22" t="s">
        <v>24</v>
      </c>
      <c r="G30" s="22" t="s">
        <v>24</v>
      </c>
      <c r="H30" s="22" t="s">
        <v>24</v>
      </c>
      <c r="I30" s="22" t="s">
        <v>24</v>
      </c>
      <c r="J30" s="22" t="s">
        <v>24</v>
      </c>
      <c r="K30" s="45" t="s">
        <v>24</v>
      </c>
    </row>
    <row r="31" spans="1:11" ht="13.5">
      <c r="A31" s="38"/>
      <c r="B31" s="43"/>
      <c r="C31" s="47"/>
      <c r="D31" s="27"/>
      <c r="E31" s="48"/>
      <c r="F31" s="27"/>
      <c r="G31" s="27"/>
      <c r="H31" s="27"/>
      <c r="I31" s="27"/>
      <c r="J31" s="27"/>
      <c r="K31" s="49"/>
    </row>
    <row r="32" spans="1:11" ht="13.5">
      <c r="A32" s="38"/>
      <c r="B32" s="39" t="s">
        <v>33</v>
      </c>
      <c r="C32" s="9">
        <f t="shared" si="2"/>
        <v>45</v>
      </c>
      <c r="D32" s="22" t="s">
        <v>24</v>
      </c>
      <c r="E32" s="10">
        <v>45</v>
      </c>
      <c r="F32" s="22" t="s">
        <v>24</v>
      </c>
      <c r="G32" s="22" t="s">
        <v>24</v>
      </c>
      <c r="H32" s="22" t="s">
        <v>24</v>
      </c>
      <c r="I32" s="22" t="s">
        <v>24</v>
      </c>
      <c r="J32" s="22" t="s">
        <v>24</v>
      </c>
      <c r="K32" s="45" t="s">
        <v>24</v>
      </c>
    </row>
    <row r="33" spans="1:11" ht="13.5">
      <c r="A33" s="38"/>
      <c r="B33" s="43"/>
      <c r="C33" s="47"/>
      <c r="D33" s="27"/>
      <c r="E33" s="48"/>
      <c r="F33" s="27"/>
      <c r="G33" s="27"/>
      <c r="H33" s="27"/>
      <c r="I33" s="27"/>
      <c r="J33" s="27"/>
      <c r="K33" s="49"/>
    </row>
    <row r="34" spans="1:11" ht="13.5">
      <c r="A34" s="38"/>
      <c r="B34" s="39" t="s">
        <v>35</v>
      </c>
      <c r="C34" s="9">
        <f t="shared" si="2"/>
        <v>1</v>
      </c>
      <c r="D34" s="18" t="s">
        <v>73</v>
      </c>
      <c r="E34" s="10">
        <v>1</v>
      </c>
      <c r="F34" s="18" t="s">
        <v>73</v>
      </c>
      <c r="G34" s="18" t="s">
        <v>73</v>
      </c>
      <c r="H34" s="18" t="s">
        <v>73</v>
      </c>
      <c r="I34" s="18" t="s">
        <v>73</v>
      </c>
      <c r="J34" s="18" t="s">
        <v>73</v>
      </c>
      <c r="K34" s="42" t="s">
        <v>73</v>
      </c>
    </row>
    <row r="35" spans="1:11" ht="13.5">
      <c r="A35" s="38"/>
      <c r="B35" s="43"/>
      <c r="C35" s="47"/>
      <c r="D35" s="48"/>
      <c r="E35" s="48"/>
      <c r="F35" s="48"/>
      <c r="G35" s="27"/>
      <c r="H35" s="48"/>
      <c r="I35" s="27"/>
      <c r="J35" s="27"/>
      <c r="K35" s="49"/>
    </row>
    <row r="36" spans="1:11" ht="13.5">
      <c r="A36" s="38"/>
      <c r="B36" s="39" t="s">
        <v>36</v>
      </c>
      <c r="C36" s="9">
        <f>SUM(D36:K36)</f>
        <v>738</v>
      </c>
      <c r="D36" s="10">
        <f>362+56</f>
        <v>418</v>
      </c>
      <c r="E36" s="10">
        <v>317</v>
      </c>
      <c r="F36" s="10">
        <v>2</v>
      </c>
      <c r="G36" s="18" t="s">
        <v>73</v>
      </c>
      <c r="H36" s="10">
        <v>1</v>
      </c>
      <c r="I36" s="18" t="s">
        <v>73</v>
      </c>
      <c r="J36" s="18" t="s">
        <v>73</v>
      </c>
      <c r="K36" s="42" t="s">
        <v>73</v>
      </c>
    </row>
    <row r="37" spans="1:11" ht="14.25" customHeight="1">
      <c r="A37" s="77" t="s">
        <v>37</v>
      </c>
      <c r="B37" s="78"/>
      <c r="C37" s="7">
        <f>SUM(D37:K37)</f>
        <v>73</v>
      </c>
      <c r="D37" s="8"/>
      <c r="E37" s="8"/>
      <c r="F37" s="8"/>
      <c r="G37" s="8"/>
      <c r="H37" s="8"/>
      <c r="I37" s="8"/>
      <c r="J37" s="8"/>
      <c r="K37" s="41">
        <f>SUM(K39,K41)</f>
        <v>73</v>
      </c>
    </row>
    <row r="38" spans="1:11" ht="14.25" customHeight="1">
      <c r="A38" s="77"/>
      <c r="B38" s="78"/>
      <c r="C38" s="34">
        <f>SUM(D38:K38)</f>
        <v>15755</v>
      </c>
      <c r="D38" s="35">
        <f>SUM(D40,D42)</f>
        <v>12940</v>
      </c>
      <c r="E38" s="35">
        <f>SUM(E40,E42)</f>
        <v>2777</v>
      </c>
      <c r="F38" s="35">
        <f>SUM(F40,F42)</f>
        <v>12</v>
      </c>
      <c r="G38" s="36" t="s">
        <v>38</v>
      </c>
      <c r="H38" s="35">
        <f>SUM(H40,H42)</f>
        <v>6</v>
      </c>
      <c r="I38" s="35">
        <f>SUM(I40,I42)</f>
        <v>20</v>
      </c>
      <c r="J38" s="36" t="s">
        <v>38</v>
      </c>
      <c r="K38" s="37" t="s">
        <v>25</v>
      </c>
    </row>
    <row r="39" spans="1:11" ht="14.25" customHeight="1">
      <c r="A39" s="38"/>
      <c r="B39" s="52"/>
      <c r="C39" s="7">
        <f>SUM(D39:K39)</f>
        <v>73</v>
      </c>
      <c r="D39" s="10"/>
      <c r="E39" s="10"/>
      <c r="F39" s="10"/>
      <c r="G39" s="18"/>
      <c r="H39" s="10"/>
      <c r="I39" s="10"/>
      <c r="J39" s="27"/>
      <c r="K39" s="28">
        <v>73</v>
      </c>
    </row>
    <row r="40" spans="1:11" ht="14.25" customHeight="1">
      <c r="A40" s="38"/>
      <c r="B40" s="44" t="s">
        <v>39</v>
      </c>
      <c r="C40" s="20">
        <f>SUM(D40:K40)</f>
        <v>15742</v>
      </c>
      <c r="D40" s="10">
        <f>5211+7729</f>
        <v>12940</v>
      </c>
      <c r="E40" s="10">
        <f>2287+42+436</f>
        <v>2765</v>
      </c>
      <c r="F40" s="10">
        <f>12+0</f>
        <v>12</v>
      </c>
      <c r="G40" s="18" t="s">
        <v>73</v>
      </c>
      <c r="H40" s="10">
        <f>4+1</f>
        <v>5</v>
      </c>
      <c r="I40" s="10">
        <f>20+0</f>
        <v>20</v>
      </c>
      <c r="J40" s="18" t="s">
        <v>73</v>
      </c>
      <c r="K40" s="42" t="s">
        <v>73</v>
      </c>
    </row>
    <row r="41" spans="1:11" ht="13.5">
      <c r="A41" s="38"/>
      <c r="B41" s="39"/>
      <c r="C41" s="47"/>
      <c r="D41" s="27"/>
      <c r="E41" s="48"/>
      <c r="F41" s="27"/>
      <c r="G41" s="27"/>
      <c r="H41" s="48"/>
      <c r="I41" s="27"/>
      <c r="J41" s="27"/>
      <c r="K41" s="49"/>
    </row>
    <row r="42" spans="1:11" ht="13.5">
      <c r="A42" s="38"/>
      <c r="B42" s="39" t="s">
        <v>40</v>
      </c>
      <c r="C42" s="9">
        <f aca="true" t="shared" si="3" ref="C42:C74">SUM(D42:K42)</f>
        <v>13</v>
      </c>
      <c r="D42" s="18" t="s">
        <v>73</v>
      </c>
      <c r="E42" s="10">
        <v>12</v>
      </c>
      <c r="F42" s="18" t="s">
        <v>73</v>
      </c>
      <c r="G42" s="18" t="s">
        <v>73</v>
      </c>
      <c r="H42" s="10">
        <v>1</v>
      </c>
      <c r="I42" s="18" t="s">
        <v>73</v>
      </c>
      <c r="J42" s="18" t="s">
        <v>73</v>
      </c>
      <c r="K42" s="37" t="s">
        <v>73</v>
      </c>
    </row>
    <row r="43" spans="1:11" ht="14.25" customHeight="1">
      <c r="A43" s="77" t="s">
        <v>41</v>
      </c>
      <c r="B43" s="78"/>
      <c r="C43" s="7">
        <f t="shared" si="3"/>
        <v>6436</v>
      </c>
      <c r="D43" s="8"/>
      <c r="E43" s="8"/>
      <c r="F43" s="8"/>
      <c r="G43" s="8"/>
      <c r="H43" s="8"/>
      <c r="I43" s="8"/>
      <c r="J43" s="8"/>
      <c r="K43" s="28">
        <f>SUM(K45)</f>
        <v>6436</v>
      </c>
    </row>
    <row r="44" spans="1:11" ht="14.25" customHeight="1">
      <c r="A44" s="77"/>
      <c r="B44" s="78"/>
      <c r="C44" s="34">
        <f t="shared" si="3"/>
        <v>29713</v>
      </c>
      <c r="D44" s="35">
        <f>SUM(D46)</f>
        <v>19796</v>
      </c>
      <c r="E44" s="35">
        <f>SUM(E46)</f>
        <v>9862</v>
      </c>
      <c r="F44" s="35">
        <f>SUM(F46)</f>
        <v>33</v>
      </c>
      <c r="G44" s="36" t="s">
        <v>34</v>
      </c>
      <c r="H44" s="36" t="s">
        <v>34</v>
      </c>
      <c r="I44" s="35">
        <f>SUM(I46)</f>
        <v>16</v>
      </c>
      <c r="J44" s="35">
        <f>SUM(J46)</f>
        <v>2</v>
      </c>
      <c r="K44" s="53">
        <f>SUM(K46)</f>
        <v>4</v>
      </c>
    </row>
    <row r="45" spans="1:11" ht="13.5">
      <c r="A45" s="38"/>
      <c r="B45" s="39"/>
      <c r="C45" s="7">
        <f t="shared" si="3"/>
        <v>6436</v>
      </c>
      <c r="D45" s="54"/>
      <c r="E45" s="54"/>
      <c r="F45" s="54"/>
      <c r="G45" s="8"/>
      <c r="H45" s="8"/>
      <c r="I45" s="54"/>
      <c r="J45" s="54"/>
      <c r="K45" s="28">
        <v>6436</v>
      </c>
    </row>
    <row r="46" spans="1:11" ht="13.5">
      <c r="A46" s="38"/>
      <c r="B46" s="39" t="s">
        <v>42</v>
      </c>
      <c r="C46" s="34">
        <f t="shared" si="3"/>
        <v>29713</v>
      </c>
      <c r="D46" s="35">
        <f>5338-1+1821+415+12011-1+217-4</f>
        <v>19796</v>
      </c>
      <c r="E46" s="35">
        <f>5628+1683+11+823+18+1685+14</f>
        <v>9862</v>
      </c>
      <c r="F46" s="35">
        <f>12+21+0+0+0</f>
        <v>33</v>
      </c>
      <c r="G46" s="36" t="s">
        <v>73</v>
      </c>
      <c r="H46" s="36" t="s">
        <v>73</v>
      </c>
      <c r="I46" s="35">
        <f>0+0+16+0+0</f>
        <v>16</v>
      </c>
      <c r="J46" s="35">
        <f>0+2+0+0+0</f>
        <v>2</v>
      </c>
      <c r="K46" s="53">
        <v>4</v>
      </c>
    </row>
    <row r="47" spans="1:11" ht="14.25" customHeight="1">
      <c r="A47" s="77" t="s">
        <v>43</v>
      </c>
      <c r="B47" s="78"/>
      <c r="C47" s="7">
        <f t="shared" si="3"/>
        <v>822</v>
      </c>
      <c r="D47" s="8"/>
      <c r="E47" s="8"/>
      <c r="F47" s="8"/>
      <c r="G47" s="8"/>
      <c r="H47" s="8"/>
      <c r="I47" s="8"/>
      <c r="J47" s="8"/>
      <c r="K47" s="28">
        <f>SUM(K49,K51,K53,K55)</f>
        <v>822</v>
      </c>
    </row>
    <row r="48" spans="1:11" ht="14.25" customHeight="1">
      <c r="A48" s="77"/>
      <c r="B48" s="78"/>
      <c r="C48" s="9">
        <f t="shared" si="3"/>
        <v>4392</v>
      </c>
      <c r="D48" s="35">
        <f>SUM(D50,D52,D54,D56)</f>
        <v>2991</v>
      </c>
      <c r="E48" s="35">
        <f>SUM(E50,E52,E54,E56)</f>
        <v>1372</v>
      </c>
      <c r="F48" s="35">
        <f>SUM(F50,F52,F54,F56)</f>
        <v>9</v>
      </c>
      <c r="G48" s="36" t="s">
        <v>44</v>
      </c>
      <c r="H48" s="35">
        <f>SUM(H50,H52,H54,H56)</f>
        <v>2</v>
      </c>
      <c r="I48" s="35">
        <f>SUM(I50,I52,I54,I56)</f>
        <v>16</v>
      </c>
      <c r="J48" s="36" t="s">
        <v>44</v>
      </c>
      <c r="K48" s="53">
        <f>SUM(K50,K52,K54,K56)</f>
        <v>2</v>
      </c>
    </row>
    <row r="49" spans="1:11" ht="14.25" customHeight="1">
      <c r="A49" s="38"/>
      <c r="B49" s="52"/>
      <c r="C49" s="7">
        <f t="shared" si="3"/>
        <v>677</v>
      </c>
      <c r="D49" s="54"/>
      <c r="E49" s="54"/>
      <c r="F49" s="54"/>
      <c r="G49" s="27"/>
      <c r="H49" s="27"/>
      <c r="I49" s="27"/>
      <c r="J49" s="27"/>
      <c r="K49" s="28">
        <v>677</v>
      </c>
    </row>
    <row r="50" spans="1:11" ht="14.25" customHeight="1">
      <c r="A50" s="38"/>
      <c r="B50" s="39" t="s">
        <v>45</v>
      </c>
      <c r="C50" s="9">
        <f t="shared" si="3"/>
        <v>2049</v>
      </c>
      <c r="D50" s="10">
        <f>1768+22</f>
        <v>1790</v>
      </c>
      <c r="E50" s="10">
        <v>251</v>
      </c>
      <c r="F50" s="10">
        <v>6</v>
      </c>
      <c r="G50" s="18" t="s">
        <v>73</v>
      </c>
      <c r="H50" s="18" t="s">
        <v>73</v>
      </c>
      <c r="I50" s="18" t="s">
        <v>73</v>
      </c>
      <c r="J50" s="18" t="s">
        <v>73</v>
      </c>
      <c r="K50" s="24">
        <v>2</v>
      </c>
    </row>
    <row r="51" spans="1:11" ht="13.5">
      <c r="A51" s="38"/>
      <c r="B51" s="43"/>
      <c r="C51" s="25">
        <f t="shared" si="3"/>
        <v>9</v>
      </c>
      <c r="D51" s="27"/>
      <c r="E51" s="48"/>
      <c r="F51" s="48"/>
      <c r="G51" s="27"/>
      <c r="H51" s="27"/>
      <c r="I51" s="48"/>
      <c r="J51" s="27"/>
      <c r="K51" s="28">
        <v>9</v>
      </c>
    </row>
    <row r="52" spans="1:11" ht="13.5">
      <c r="A52" s="38"/>
      <c r="B52" s="44" t="s">
        <v>46</v>
      </c>
      <c r="C52" s="20">
        <f t="shared" si="3"/>
        <v>43</v>
      </c>
      <c r="D52" s="18" t="s">
        <v>73</v>
      </c>
      <c r="E52" s="21">
        <v>31</v>
      </c>
      <c r="F52" s="21">
        <v>3</v>
      </c>
      <c r="G52" s="18" t="s">
        <v>73</v>
      </c>
      <c r="H52" s="18" t="s">
        <v>73</v>
      </c>
      <c r="I52" s="21">
        <v>9</v>
      </c>
      <c r="J52" s="18" t="s">
        <v>73</v>
      </c>
      <c r="K52" s="42" t="s">
        <v>73</v>
      </c>
    </row>
    <row r="53" spans="1:11" ht="13.5">
      <c r="A53" s="38"/>
      <c r="B53" s="43"/>
      <c r="C53" s="25">
        <f t="shared" si="3"/>
        <v>129</v>
      </c>
      <c r="D53" s="48"/>
      <c r="E53" s="48"/>
      <c r="F53" s="27"/>
      <c r="G53" s="27"/>
      <c r="H53" s="48"/>
      <c r="I53" s="27"/>
      <c r="J53" s="27"/>
      <c r="K53" s="28">
        <v>129</v>
      </c>
    </row>
    <row r="54" spans="1:11" ht="13.5">
      <c r="A54" s="38"/>
      <c r="B54" s="44" t="s">
        <v>48</v>
      </c>
      <c r="C54" s="20">
        <f t="shared" si="3"/>
        <v>2293</v>
      </c>
      <c r="D54" s="21">
        <f>1147+54</f>
        <v>1201</v>
      </c>
      <c r="E54" s="21">
        <f>1077+13</f>
        <v>1090</v>
      </c>
      <c r="F54" s="18" t="s">
        <v>73</v>
      </c>
      <c r="G54" s="18" t="s">
        <v>73</v>
      </c>
      <c r="H54" s="21">
        <v>2</v>
      </c>
      <c r="I54" s="22" t="s">
        <v>73</v>
      </c>
      <c r="J54" s="18" t="s">
        <v>73</v>
      </c>
      <c r="K54" s="42" t="s">
        <v>73</v>
      </c>
    </row>
    <row r="55" spans="1:11" ht="13.5">
      <c r="A55" s="38"/>
      <c r="B55" s="39"/>
      <c r="C55" s="12">
        <f t="shared" si="3"/>
        <v>7</v>
      </c>
      <c r="D55" s="27"/>
      <c r="E55" s="27"/>
      <c r="F55" s="27"/>
      <c r="G55" s="27"/>
      <c r="H55" s="18"/>
      <c r="I55" s="10"/>
      <c r="J55" s="27"/>
      <c r="K55" s="28">
        <v>7</v>
      </c>
    </row>
    <row r="56" spans="1:11" ht="13.5">
      <c r="A56" s="55"/>
      <c r="B56" s="56" t="s">
        <v>49</v>
      </c>
      <c r="C56" s="34">
        <f t="shared" si="3"/>
        <v>7</v>
      </c>
      <c r="D56" s="36" t="s">
        <v>74</v>
      </c>
      <c r="E56" s="36" t="s">
        <v>74</v>
      </c>
      <c r="F56" s="36" t="s">
        <v>74</v>
      </c>
      <c r="G56" s="36" t="s">
        <v>74</v>
      </c>
      <c r="H56" s="36" t="s">
        <v>74</v>
      </c>
      <c r="I56" s="35">
        <v>7</v>
      </c>
      <c r="J56" s="36" t="s">
        <v>74</v>
      </c>
      <c r="K56" s="37" t="s">
        <v>74</v>
      </c>
    </row>
    <row r="57" spans="1:11" ht="14.25" customHeight="1">
      <c r="A57" s="77" t="s">
        <v>50</v>
      </c>
      <c r="B57" s="78"/>
      <c r="C57" s="7">
        <f t="shared" si="3"/>
        <v>964</v>
      </c>
      <c r="D57" s="8"/>
      <c r="E57" s="8"/>
      <c r="F57" s="8"/>
      <c r="G57" s="8"/>
      <c r="H57" s="8"/>
      <c r="I57" s="8"/>
      <c r="J57" s="8"/>
      <c r="K57" s="41">
        <f>SUM(K59,K61,K63)</f>
        <v>964</v>
      </c>
    </row>
    <row r="58" spans="1:11" ht="14.25" customHeight="1">
      <c r="A58" s="77"/>
      <c r="B58" s="78"/>
      <c r="C58" s="34">
        <f t="shared" si="3"/>
        <v>8375</v>
      </c>
      <c r="D58" s="35">
        <f aca="true" t="shared" si="4" ref="D58:I58">SUM(D60,D62,D64)</f>
        <v>6923</v>
      </c>
      <c r="E58" s="35">
        <f t="shared" si="4"/>
        <v>1400</v>
      </c>
      <c r="F58" s="35">
        <f t="shared" si="4"/>
        <v>7</v>
      </c>
      <c r="G58" s="35">
        <f t="shared" si="4"/>
        <v>24</v>
      </c>
      <c r="H58" s="35">
        <f t="shared" si="4"/>
        <v>13</v>
      </c>
      <c r="I58" s="35">
        <f t="shared" si="4"/>
        <v>5</v>
      </c>
      <c r="J58" s="36" t="s">
        <v>51</v>
      </c>
      <c r="K58" s="53">
        <f>SUM(K60,K62,K64)</f>
        <v>3</v>
      </c>
    </row>
    <row r="59" spans="1:11" ht="14.25" customHeight="1">
      <c r="A59" s="38"/>
      <c r="B59" s="52"/>
      <c r="C59" s="7">
        <f t="shared" si="3"/>
        <v>11</v>
      </c>
      <c r="D59" s="54"/>
      <c r="E59" s="54"/>
      <c r="F59" s="54"/>
      <c r="G59" s="27"/>
      <c r="H59" s="54"/>
      <c r="I59" s="54"/>
      <c r="J59" s="27"/>
      <c r="K59" s="28">
        <v>11</v>
      </c>
    </row>
    <row r="60" spans="1:11" ht="14.25" customHeight="1">
      <c r="A60" s="38"/>
      <c r="B60" s="44" t="s">
        <v>52</v>
      </c>
      <c r="C60" s="9">
        <f t="shared" si="3"/>
        <v>2063</v>
      </c>
      <c r="D60" s="21">
        <f>0+1484+361</f>
        <v>1845</v>
      </c>
      <c r="E60" s="10">
        <f>27+176+2</f>
        <v>205</v>
      </c>
      <c r="F60" s="10">
        <f>6+0</f>
        <v>6</v>
      </c>
      <c r="G60" s="18" t="s">
        <v>75</v>
      </c>
      <c r="H60" s="10">
        <f>2+0</f>
        <v>2</v>
      </c>
      <c r="I60" s="10">
        <f>5+0</f>
        <v>5</v>
      </c>
      <c r="J60" s="18" t="s">
        <v>75</v>
      </c>
      <c r="K60" s="42" t="s">
        <v>75</v>
      </c>
    </row>
    <row r="61" spans="1:11" ht="13.5">
      <c r="A61" s="38"/>
      <c r="B61" s="39"/>
      <c r="C61" s="25">
        <f t="shared" si="3"/>
        <v>948</v>
      </c>
      <c r="D61" s="10"/>
      <c r="E61" s="48"/>
      <c r="F61" s="27"/>
      <c r="G61" s="48"/>
      <c r="H61" s="48"/>
      <c r="I61" s="27"/>
      <c r="J61" s="27"/>
      <c r="K61" s="28">
        <v>948</v>
      </c>
    </row>
    <row r="62" spans="1:11" ht="13.5">
      <c r="A62" s="38"/>
      <c r="B62" s="44" t="s">
        <v>53</v>
      </c>
      <c r="C62" s="20">
        <f t="shared" si="3"/>
        <v>4393</v>
      </c>
      <c r="D62" s="21">
        <f>3163+325</f>
        <v>3488</v>
      </c>
      <c r="E62" s="21">
        <f>508+363+2</f>
        <v>873</v>
      </c>
      <c r="F62" s="22" t="s">
        <v>47</v>
      </c>
      <c r="G62" s="21">
        <f>0+21</f>
        <v>21</v>
      </c>
      <c r="H62" s="21">
        <f>7+4</f>
        <v>11</v>
      </c>
      <c r="I62" s="22" t="s">
        <v>47</v>
      </c>
      <c r="J62" s="22" t="s">
        <v>47</v>
      </c>
      <c r="K62" s="45" t="s">
        <v>47</v>
      </c>
    </row>
    <row r="63" spans="1:11" ht="13.5">
      <c r="A63" s="38"/>
      <c r="B63" s="39"/>
      <c r="C63" s="12">
        <f t="shared" si="3"/>
        <v>5</v>
      </c>
      <c r="D63" s="10"/>
      <c r="E63" s="10"/>
      <c r="F63" s="10"/>
      <c r="G63" s="10"/>
      <c r="H63" s="18"/>
      <c r="I63" s="18"/>
      <c r="J63" s="18"/>
      <c r="K63" s="28">
        <v>5</v>
      </c>
    </row>
    <row r="64" spans="1:11" ht="13.5">
      <c r="A64" s="38"/>
      <c r="B64" s="56" t="s">
        <v>54</v>
      </c>
      <c r="C64" s="34">
        <f t="shared" si="3"/>
        <v>1919</v>
      </c>
      <c r="D64" s="35">
        <f>1591-1</f>
        <v>1590</v>
      </c>
      <c r="E64" s="35">
        <f>321+1</f>
        <v>322</v>
      </c>
      <c r="F64" s="35">
        <v>1</v>
      </c>
      <c r="G64" s="35">
        <v>3</v>
      </c>
      <c r="H64" s="18" t="s">
        <v>73</v>
      </c>
      <c r="I64" s="18" t="s">
        <v>73</v>
      </c>
      <c r="J64" s="18" t="s">
        <v>73</v>
      </c>
      <c r="K64" s="53">
        <v>3</v>
      </c>
    </row>
    <row r="65" spans="1:11" ht="14.25" customHeight="1">
      <c r="A65" s="77" t="s">
        <v>55</v>
      </c>
      <c r="B65" s="78"/>
      <c r="C65" s="7">
        <f t="shared" si="3"/>
        <v>82</v>
      </c>
      <c r="D65" s="8"/>
      <c r="E65" s="8"/>
      <c r="F65" s="8"/>
      <c r="G65" s="8"/>
      <c r="H65" s="8"/>
      <c r="I65" s="8"/>
      <c r="J65" s="8"/>
      <c r="K65" s="41">
        <f>SUM(K67,K69)</f>
        <v>82</v>
      </c>
    </row>
    <row r="66" spans="1:11" ht="14.25" customHeight="1">
      <c r="A66" s="77"/>
      <c r="B66" s="78"/>
      <c r="C66" s="34">
        <f t="shared" si="3"/>
        <v>2345</v>
      </c>
      <c r="D66" s="35">
        <f>SUM(D68,D70)</f>
        <v>1045</v>
      </c>
      <c r="E66" s="35">
        <f>SUM(E68,E70)</f>
        <v>1134</v>
      </c>
      <c r="F66" s="35">
        <f>SUM(F68,F70)</f>
        <v>14</v>
      </c>
      <c r="G66" s="36" t="s">
        <v>38</v>
      </c>
      <c r="H66" s="35">
        <f>SUM(H68,H70)</f>
        <v>3</v>
      </c>
      <c r="I66" s="35">
        <f>SUM(I68,I70)</f>
        <v>90</v>
      </c>
      <c r="J66" s="36" t="s">
        <v>38</v>
      </c>
      <c r="K66" s="53">
        <f>SUM(K68,K70)</f>
        <v>59</v>
      </c>
    </row>
    <row r="67" spans="1:11" ht="13.5">
      <c r="A67" s="38"/>
      <c r="B67" s="52"/>
      <c r="C67" s="7">
        <f t="shared" si="3"/>
        <v>19</v>
      </c>
      <c r="D67" s="27"/>
      <c r="E67" s="54"/>
      <c r="F67" s="54"/>
      <c r="G67" s="27"/>
      <c r="H67" s="54"/>
      <c r="I67" s="54"/>
      <c r="J67" s="27"/>
      <c r="K67" s="28">
        <v>19</v>
      </c>
    </row>
    <row r="68" spans="1:11" ht="13.5">
      <c r="A68" s="38"/>
      <c r="B68" s="39" t="s">
        <v>56</v>
      </c>
      <c r="C68" s="9">
        <f t="shared" si="3"/>
        <v>366</v>
      </c>
      <c r="D68" s="22" t="s">
        <v>76</v>
      </c>
      <c r="E68" s="10">
        <f>96+234+5</f>
        <v>335</v>
      </c>
      <c r="F68" s="10">
        <f>0+3</f>
        <v>3</v>
      </c>
      <c r="G68" s="22" t="s">
        <v>76</v>
      </c>
      <c r="H68" s="10">
        <f>0+3</f>
        <v>3</v>
      </c>
      <c r="I68" s="10">
        <f>19+0</f>
        <v>19</v>
      </c>
      <c r="J68" s="22" t="s">
        <v>76</v>
      </c>
      <c r="K68" s="24">
        <f>6+0</f>
        <v>6</v>
      </c>
    </row>
    <row r="69" spans="1:11" ht="13.5">
      <c r="A69" s="38"/>
      <c r="B69" s="43"/>
      <c r="C69" s="25">
        <f t="shared" si="3"/>
        <v>63</v>
      </c>
      <c r="D69" s="48"/>
      <c r="E69" s="48"/>
      <c r="F69" s="48"/>
      <c r="G69" s="27"/>
      <c r="H69" s="27"/>
      <c r="I69" s="48"/>
      <c r="J69" s="27"/>
      <c r="K69" s="28">
        <v>63</v>
      </c>
    </row>
    <row r="70" spans="1:11" ht="13.5">
      <c r="A70" s="38"/>
      <c r="B70" s="56" t="s">
        <v>57</v>
      </c>
      <c r="C70" s="34">
        <f t="shared" si="3"/>
        <v>1979</v>
      </c>
      <c r="D70" s="35">
        <f>717+0+328</f>
        <v>1045</v>
      </c>
      <c r="E70" s="35">
        <f>617+3+10+169</f>
        <v>799</v>
      </c>
      <c r="F70" s="35">
        <f>11+0</f>
        <v>11</v>
      </c>
      <c r="G70" s="22" t="s">
        <v>75</v>
      </c>
      <c r="H70" s="22" t="s">
        <v>75</v>
      </c>
      <c r="I70" s="35">
        <f>50+14+7</f>
        <v>71</v>
      </c>
      <c r="J70" s="22" t="s">
        <v>75</v>
      </c>
      <c r="K70" s="53">
        <f>53+0</f>
        <v>53</v>
      </c>
    </row>
    <row r="71" spans="1:11" ht="14.25" customHeight="1">
      <c r="A71" s="77" t="s">
        <v>58</v>
      </c>
      <c r="B71" s="78"/>
      <c r="C71" s="7">
        <f t="shared" si="3"/>
        <v>99</v>
      </c>
      <c r="D71" s="8"/>
      <c r="E71" s="8"/>
      <c r="F71" s="8"/>
      <c r="G71" s="8"/>
      <c r="H71" s="8"/>
      <c r="I71" s="8"/>
      <c r="J71" s="8"/>
      <c r="K71" s="41">
        <f>SUM(K73,K75,K77,K79,K81,K83,K85,K87,K89,K91,K93)</f>
        <v>99</v>
      </c>
    </row>
    <row r="72" spans="1:11" ht="14.25" customHeight="1">
      <c r="A72" s="77"/>
      <c r="B72" s="78"/>
      <c r="C72" s="34">
        <f t="shared" si="3"/>
        <v>7264</v>
      </c>
      <c r="D72" s="35">
        <f>SUM(D74,D76,D78,D80,D82,D84,D86,D88,D90,D92,D94)</f>
        <v>5426</v>
      </c>
      <c r="E72" s="35">
        <f>SUM(E74,E76,E78,E80,E82,E84,E86,E88,E90,E92,E94)</f>
        <v>1513</v>
      </c>
      <c r="F72" s="36" t="s">
        <v>59</v>
      </c>
      <c r="G72" s="36" t="s">
        <v>59</v>
      </c>
      <c r="H72" s="35">
        <f>SUM(H74,H76,H78,H80,H82,H84,H86,H88,H90,H92,H94)</f>
        <v>36</v>
      </c>
      <c r="I72" s="35">
        <f>SUM(I74,I76,I78,I80,I82,I84,I86,I88,I90,I92,I94)</f>
        <v>56</v>
      </c>
      <c r="J72" s="36" t="s">
        <v>59</v>
      </c>
      <c r="K72" s="53">
        <f>SUM(K74,K76,K78,K80,K82,K84,K86,K88,K90,K92,K94)</f>
        <v>233</v>
      </c>
    </row>
    <row r="73" spans="1:11" ht="13.5">
      <c r="A73" s="57"/>
      <c r="B73" s="52"/>
      <c r="C73" s="7">
        <f t="shared" si="3"/>
        <v>59</v>
      </c>
      <c r="D73" s="54"/>
      <c r="E73" s="54"/>
      <c r="F73" s="27"/>
      <c r="G73" s="27"/>
      <c r="H73" s="27"/>
      <c r="I73" s="54"/>
      <c r="J73" s="27"/>
      <c r="K73" s="28">
        <v>59</v>
      </c>
    </row>
    <row r="74" spans="1:11" ht="13.5" customHeight="1">
      <c r="A74" s="38"/>
      <c r="B74" s="44" t="s">
        <v>60</v>
      </c>
      <c r="C74" s="9">
        <f t="shared" si="3"/>
        <v>688</v>
      </c>
      <c r="D74" s="21">
        <v>482</v>
      </c>
      <c r="E74" s="21">
        <f>189-1</f>
        <v>188</v>
      </c>
      <c r="F74" s="22" t="s">
        <v>73</v>
      </c>
      <c r="G74" s="22" t="s">
        <v>73</v>
      </c>
      <c r="H74" s="22" t="s">
        <v>73</v>
      </c>
      <c r="I74" s="21">
        <v>18</v>
      </c>
      <c r="J74" s="22" t="s">
        <v>73</v>
      </c>
      <c r="K74" s="45" t="s">
        <v>73</v>
      </c>
    </row>
    <row r="75" spans="1:11" ht="13.5">
      <c r="A75" s="38"/>
      <c r="B75" s="39"/>
      <c r="C75" s="25"/>
      <c r="D75" s="27"/>
      <c r="E75" s="10"/>
      <c r="F75" s="27"/>
      <c r="G75" s="27"/>
      <c r="H75" s="10"/>
      <c r="I75" s="27"/>
      <c r="J75" s="27"/>
      <c r="K75" s="24"/>
    </row>
    <row r="76" spans="1:11" ht="13.5">
      <c r="A76" s="38"/>
      <c r="B76" s="44" t="s">
        <v>61</v>
      </c>
      <c r="C76" s="20">
        <f>SUM(D76:K76)</f>
        <v>71</v>
      </c>
      <c r="D76" s="22" t="s">
        <v>73</v>
      </c>
      <c r="E76" s="21">
        <f>32+10</f>
        <v>42</v>
      </c>
      <c r="F76" s="22" t="s">
        <v>73</v>
      </c>
      <c r="G76" s="22" t="s">
        <v>73</v>
      </c>
      <c r="H76" s="21">
        <f>12</f>
        <v>12</v>
      </c>
      <c r="I76" s="22" t="s">
        <v>73</v>
      </c>
      <c r="J76" s="22" t="s">
        <v>73</v>
      </c>
      <c r="K76" s="23">
        <v>17</v>
      </c>
    </row>
    <row r="77" spans="1:11" ht="13.5">
      <c r="A77" s="38"/>
      <c r="B77" s="43"/>
      <c r="C77" s="12">
        <f>SUM(D77:K77)</f>
        <v>12</v>
      </c>
      <c r="D77" s="48"/>
      <c r="E77" s="48"/>
      <c r="F77" s="27"/>
      <c r="G77" s="27"/>
      <c r="H77" s="48"/>
      <c r="I77" s="48"/>
      <c r="J77" s="27"/>
      <c r="K77" s="28">
        <v>12</v>
      </c>
    </row>
    <row r="78" spans="1:11" ht="13.5">
      <c r="A78" s="38"/>
      <c r="B78" s="39" t="s">
        <v>62</v>
      </c>
      <c r="C78" s="9">
        <f>SUM(D78:K78)</f>
        <v>6416</v>
      </c>
      <c r="D78" s="10">
        <f>0+3325+1619</f>
        <v>4944</v>
      </c>
      <c r="E78" s="10">
        <f>0+966+254+14</f>
        <v>1234</v>
      </c>
      <c r="F78" s="22" t="s">
        <v>77</v>
      </c>
      <c r="G78" s="22" t="s">
        <v>77</v>
      </c>
      <c r="H78" s="10">
        <f>2+14+1-1</f>
        <v>16</v>
      </c>
      <c r="I78" s="10">
        <f>0+8+0</f>
        <v>8</v>
      </c>
      <c r="J78" s="22" t="s">
        <v>77</v>
      </c>
      <c r="K78" s="24">
        <f>147+67+0</f>
        <v>214</v>
      </c>
    </row>
    <row r="79" spans="1:11" ht="13.5">
      <c r="A79" s="38"/>
      <c r="B79" s="43"/>
      <c r="C79" s="25">
        <f>SUM(D79:K79)</f>
        <v>3</v>
      </c>
      <c r="D79" s="27"/>
      <c r="E79" s="27"/>
      <c r="F79" s="27"/>
      <c r="G79" s="27"/>
      <c r="H79" s="27"/>
      <c r="I79" s="48"/>
      <c r="J79" s="27"/>
      <c r="K79" s="28">
        <v>3</v>
      </c>
    </row>
    <row r="80" spans="1:11" ht="13.5">
      <c r="A80" s="38"/>
      <c r="B80" s="44" t="s">
        <v>63</v>
      </c>
      <c r="C80" s="20">
        <f>SUM(D80:K80)</f>
        <v>3</v>
      </c>
      <c r="D80" s="22" t="s">
        <v>73</v>
      </c>
      <c r="E80" s="22" t="s">
        <v>73</v>
      </c>
      <c r="F80" s="22" t="s">
        <v>73</v>
      </c>
      <c r="G80" s="22" t="s">
        <v>73</v>
      </c>
      <c r="H80" s="22" t="s">
        <v>73</v>
      </c>
      <c r="I80" s="21">
        <v>3</v>
      </c>
      <c r="J80" s="22" t="s">
        <v>73</v>
      </c>
      <c r="K80" s="45" t="s">
        <v>73</v>
      </c>
    </row>
    <row r="81" spans="1:11" ht="13.5">
      <c r="A81" s="38"/>
      <c r="B81" s="58"/>
      <c r="C81" s="27"/>
      <c r="D81" s="27"/>
      <c r="E81" s="27"/>
      <c r="F81" s="27"/>
      <c r="G81" s="27"/>
      <c r="H81" s="27"/>
      <c r="I81" s="27"/>
      <c r="J81" s="27"/>
      <c r="K81" s="49"/>
    </row>
    <row r="82" spans="1:11" ht="13.5">
      <c r="A82" s="38"/>
      <c r="B82" s="59" t="s">
        <v>64</v>
      </c>
      <c r="C82" s="22" t="s">
        <v>75</v>
      </c>
      <c r="D82" s="22" t="s">
        <v>75</v>
      </c>
      <c r="E82" s="22" t="s">
        <v>75</v>
      </c>
      <c r="F82" s="22" t="s">
        <v>75</v>
      </c>
      <c r="G82" s="22" t="s">
        <v>75</v>
      </c>
      <c r="H82" s="22" t="s">
        <v>75</v>
      </c>
      <c r="I82" s="22" t="s">
        <v>75</v>
      </c>
      <c r="J82" s="22" t="s">
        <v>75</v>
      </c>
      <c r="K82" s="45" t="s">
        <v>75</v>
      </c>
    </row>
    <row r="83" spans="1:11" ht="13.5">
      <c r="A83" s="38"/>
      <c r="B83" s="43"/>
      <c r="C83" s="25"/>
      <c r="D83" s="27"/>
      <c r="E83" s="27"/>
      <c r="F83" s="27"/>
      <c r="G83" s="27"/>
      <c r="H83" s="48"/>
      <c r="I83" s="48"/>
      <c r="J83" s="27"/>
      <c r="K83" s="49"/>
    </row>
    <row r="84" spans="1:12" ht="13.5">
      <c r="A84" s="38"/>
      <c r="B84" s="44" t="s">
        <v>65</v>
      </c>
      <c r="C84" s="20">
        <f>SUM(D84:K84)</f>
        <v>19</v>
      </c>
      <c r="D84" s="22" t="s">
        <v>73</v>
      </c>
      <c r="E84" s="22" t="s">
        <v>73</v>
      </c>
      <c r="F84" s="22" t="s">
        <v>73</v>
      </c>
      <c r="G84" s="22" t="s">
        <v>73</v>
      </c>
      <c r="H84" s="21">
        <v>2</v>
      </c>
      <c r="I84" s="21">
        <v>17</v>
      </c>
      <c r="J84" s="22" t="s">
        <v>73</v>
      </c>
      <c r="K84" s="45" t="s">
        <v>73</v>
      </c>
      <c r="L84" s="2"/>
    </row>
    <row r="85" spans="1:11" ht="13.5">
      <c r="A85" s="38"/>
      <c r="B85" s="43"/>
      <c r="C85" s="12"/>
      <c r="D85" s="27"/>
      <c r="E85" s="27"/>
      <c r="F85" s="27"/>
      <c r="G85" s="27"/>
      <c r="H85" s="27"/>
      <c r="I85" s="27"/>
      <c r="J85" s="27"/>
      <c r="K85" s="60"/>
    </row>
    <row r="86" spans="1:11" ht="13.5">
      <c r="A86" s="38"/>
      <c r="B86" s="44" t="s">
        <v>66</v>
      </c>
      <c r="C86" s="9">
        <f>SUM(D86:K86)</f>
        <v>2</v>
      </c>
      <c r="D86" s="22" t="s">
        <v>73</v>
      </c>
      <c r="E86" s="22" t="s">
        <v>73</v>
      </c>
      <c r="F86" s="22" t="s">
        <v>73</v>
      </c>
      <c r="G86" s="22" t="s">
        <v>73</v>
      </c>
      <c r="H86" s="22" t="s">
        <v>73</v>
      </c>
      <c r="I86" s="22" t="s">
        <v>73</v>
      </c>
      <c r="J86" s="22" t="s">
        <v>73</v>
      </c>
      <c r="K86" s="23">
        <v>2</v>
      </c>
    </row>
    <row r="87" spans="1:11" ht="13.5">
      <c r="A87" s="38"/>
      <c r="B87" s="43"/>
      <c r="C87" s="25">
        <f>SUM(D87:K87)</f>
        <v>13</v>
      </c>
      <c r="D87" s="27"/>
      <c r="E87" s="48"/>
      <c r="F87" s="27"/>
      <c r="G87" s="27"/>
      <c r="H87" s="27"/>
      <c r="I87" s="48"/>
      <c r="J87" s="27"/>
      <c r="K87" s="28">
        <v>13</v>
      </c>
    </row>
    <row r="88" spans="1:11" ht="13.5">
      <c r="A88" s="38"/>
      <c r="B88" s="44" t="s">
        <v>67</v>
      </c>
      <c r="C88" s="20">
        <f>SUM(D88:K88)</f>
        <v>35</v>
      </c>
      <c r="D88" s="22" t="s">
        <v>73</v>
      </c>
      <c r="E88" s="21">
        <v>29</v>
      </c>
      <c r="F88" s="22" t="s">
        <v>73</v>
      </c>
      <c r="G88" s="22" t="s">
        <v>73</v>
      </c>
      <c r="H88" s="22" t="s">
        <v>73</v>
      </c>
      <c r="I88" s="21">
        <v>6</v>
      </c>
      <c r="J88" s="22" t="s">
        <v>73</v>
      </c>
      <c r="K88" s="45" t="s">
        <v>73</v>
      </c>
    </row>
    <row r="89" spans="1:11" ht="13.5">
      <c r="A89" s="38"/>
      <c r="B89" s="58"/>
      <c r="C89" s="27"/>
      <c r="D89" s="27"/>
      <c r="E89" s="27"/>
      <c r="F89" s="27"/>
      <c r="G89" s="27"/>
      <c r="H89" s="27"/>
      <c r="I89" s="27"/>
      <c r="J89" s="27"/>
      <c r="K89" s="49"/>
    </row>
    <row r="90" spans="1:11" ht="13.5">
      <c r="A90" s="38"/>
      <c r="B90" s="59" t="s">
        <v>68</v>
      </c>
      <c r="C90" s="22" t="s">
        <v>73</v>
      </c>
      <c r="D90" s="22" t="s">
        <v>73</v>
      </c>
      <c r="E90" s="22" t="s">
        <v>73</v>
      </c>
      <c r="F90" s="22" t="s">
        <v>73</v>
      </c>
      <c r="G90" s="22" t="s">
        <v>73</v>
      </c>
      <c r="H90" s="22" t="s">
        <v>73</v>
      </c>
      <c r="I90" s="22" t="s">
        <v>73</v>
      </c>
      <c r="J90" s="22" t="s">
        <v>73</v>
      </c>
      <c r="K90" s="45" t="s">
        <v>73</v>
      </c>
    </row>
    <row r="91" spans="1:11" ht="13.5">
      <c r="A91" s="38"/>
      <c r="B91" s="43"/>
      <c r="C91" s="25"/>
      <c r="D91" s="27"/>
      <c r="E91" s="48"/>
      <c r="F91" s="27"/>
      <c r="G91" s="27"/>
      <c r="H91" s="27"/>
      <c r="I91" s="27"/>
      <c r="J91" s="27"/>
      <c r="K91" s="49"/>
    </row>
    <row r="92" spans="1:11" ht="13.5">
      <c r="A92" s="38"/>
      <c r="B92" s="44" t="s">
        <v>69</v>
      </c>
      <c r="C92" s="20">
        <f>SUM(D92:K92)</f>
        <v>12</v>
      </c>
      <c r="D92" s="22" t="s">
        <v>73</v>
      </c>
      <c r="E92" s="21">
        <v>12</v>
      </c>
      <c r="F92" s="22" t="s">
        <v>73</v>
      </c>
      <c r="G92" s="22" t="s">
        <v>73</v>
      </c>
      <c r="H92" s="22" t="s">
        <v>73</v>
      </c>
      <c r="I92" s="22" t="s">
        <v>73</v>
      </c>
      <c r="J92" s="22" t="s">
        <v>73</v>
      </c>
      <c r="K92" s="45" t="s">
        <v>73</v>
      </c>
    </row>
    <row r="93" spans="1:11" ht="13.5">
      <c r="A93" s="38"/>
      <c r="B93" s="43"/>
      <c r="C93" s="12">
        <f>SUM(D93:K93)</f>
        <v>12</v>
      </c>
      <c r="D93" s="27"/>
      <c r="E93" s="48"/>
      <c r="F93" s="27"/>
      <c r="G93" s="27"/>
      <c r="H93" s="48"/>
      <c r="I93" s="48"/>
      <c r="J93" s="27"/>
      <c r="K93" s="28">
        <v>12</v>
      </c>
    </row>
    <row r="94" spans="1:11" ht="14.25" thickBot="1">
      <c r="A94" s="61"/>
      <c r="B94" s="62" t="s">
        <v>70</v>
      </c>
      <c r="C94" s="15">
        <f>SUM(D94:K94)</f>
        <v>18</v>
      </c>
      <c r="D94" s="63" t="s">
        <v>73</v>
      </c>
      <c r="E94" s="16">
        <v>8</v>
      </c>
      <c r="F94" s="63" t="s">
        <v>73</v>
      </c>
      <c r="G94" s="63" t="s">
        <v>73</v>
      </c>
      <c r="H94" s="16">
        <v>6</v>
      </c>
      <c r="I94" s="16">
        <v>4</v>
      </c>
      <c r="J94" s="63" t="s">
        <v>73</v>
      </c>
      <c r="K94" s="64" t="s">
        <v>73</v>
      </c>
    </row>
    <row r="95" ht="13.5">
      <c r="B95" s="3" t="s">
        <v>71</v>
      </c>
    </row>
  </sheetData>
  <mergeCells count="22">
    <mergeCell ref="K3:K4"/>
    <mergeCell ref="A3:B4"/>
    <mergeCell ref="G3:G4"/>
    <mergeCell ref="H3:H4"/>
    <mergeCell ref="I3:I4"/>
    <mergeCell ref="J3:J4"/>
    <mergeCell ref="C3:C4"/>
    <mergeCell ref="D3:D4"/>
    <mergeCell ref="E3:E4"/>
    <mergeCell ref="F3:F4"/>
    <mergeCell ref="A13:B14"/>
    <mergeCell ref="A15:B16"/>
    <mergeCell ref="A37:B38"/>
    <mergeCell ref="A43:B44"/>
    <mergeCell ref="A5:B6"/>
    <mergeCell ref="A7:B8"/>
    <mergeCell ref="A9:B10"/>
    <mergeCell ref="A11:B12"/>
    <mergeCell ref="A47:B48"/>
    <mergeCell ref="A57:B58"/>
    <mergeCell ref="A65:B66"/>
    <mergeCell ref="A71:B72"/>
  </mergeCells>
  <printOptions/>
  <pageMargins left="0.984251968503937" right="0.5905511811023623" top="0.7874015748031497" bottom="0.5905511811023623" header="0.5118110236220472" footer="0.5118110236220472"/>
  <pageSetup firstPageNumber="65" useFirstPageNumber="1" horizontalDpi="600" verticalDpi="600" orientation="portrait" paperSize="9" scale="61" r:id="rId1"/>
  <headerFooter alignWithMargins="0"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2008-03-03T00:42:47Z</cp:lastPrinted>
  <dcterms:created xsi:type="dcterms:W3CDTF">2004-02-09T07:38:04Z</dcterms:created>
  <dcterms:modified xsi:type="dcterms:W3CDTF">2008-03-03T00:42:52Z</dcterms:modified>
  <cp:category/>
  <cp:version/>
  <cp:contentType/>
  <cp:contentStatus/>
</cp:coreProperties>
</file>